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4385" activeTab="0"/>
  </bookViews>
  <sheets>
    <sheet name="Indhold" sheetId="1" r:id="rId1"/>
    <sheet name="Koincidens" sheetId="2" r:id="rId2"/>
    <sheet name="Vinkelkorrelation" sheetId="3" r:id="rId3"/>
  </sheets>
  <definedNames/>
  <calcPr fullCalcOnLoad="1"/>
</workbook>
</file>

<file path=xl/sharedStrings.xml><?xml version="1.0" encoding="utf-8"?>
<sst xmlns="http://schemas.openxmlformats.org/spreadsheetml/2006/main" count="167" uniqueCount="61">
  <si>
    <t>Koincidensmålinger</t>
  </si>
  <si>
    <t>Databehandling med usikkerhedsberegning</t>
  </si>
  <si>
    <t>A</t>
  </si>
  <si>
    <t>B</t>
  </si>
  <si>
    <t>AB</t>
  </si>
  <si>
    <t>Tælletal</t>
  </si>
  <si>
    <t>N</t>
  </si>
  <si>
    <t>Måletid (s)</t>
  </si>
  <si>
    <t>T</t>
  </si>
  <si>
    <t>Tællehastighed</t>
  </si>
  <si>
    <t>r</t>
  </si>
  <si>
    <t>∆N</t>
  </si>
  <si>
    <t>∆r</t>
  </si>
  <si>
    <t>Relativ</t>
  </si>
  <si>
    <t>∆r/r</t>
  </si>
  <si>
    <t>τ</t>
  </si>
  <si>
    <t>∆τ</t>
  </si>
  <si>
    <t>∆τ/τ</t>
  </si>
  <si>
    <t>Usikkerhed på tælletal</t>
  </si>
  <si>
    <t>Usikkerhed på tællehast.</t>
  </si>
  <si>
    <t>Usikkerhed på gate-tid</t>
  </si>
  <si>
    <t>Ægte koincidenser</t>
  </si>
  <si>
    <t>Usikkerhed på ægte koincidenser</t>
  </si>
  <si>
    <t>Random koincidenser</t>
  </si>
  <si>
    <t>Usikkerhed på random koincidenser</t>
  </si>
  <si>
    <t>s</t>
  </si>
  <si>
    <t>Gate-tid</t>
  </si>
  <si>
    <r>
      <t>s</t>
    </r>
    <r>
      <rPr>
        <vertAlign val="superscript"/>
        <sz val="11"/>
        <color indexed="8"/>
        <rFont val="Calibri"/>
        <family val="2"/>
      </rPr>
      <t>-1</t>
    </r>
  </si>
  <si>
    <t>Normerede koincidenser</t>
  </si>
  <si>
    <t>n</t>
  </si>
  <si>
    <t>Usikkerhed på normerede koinc.</t>
  </si>
  <si>
    <t>∆n</t>
  </si>
  <si>
    <t>∆n/n</t>
  </si>
  <si>
    <t>Referencevinklen (90 grader)</t>
  </si>
  <si>
    <t>Korrelationsfunktionen</t>
  </si>
  <si>
    <r>
      <rPr>
        <i/>
        <sz val="11"/>
        <color indexed="8"/>
        <rFont val="Times New Roman"/>
        <family val="1"/>
      </rPr>
      <t>ε(θ</t>
    </r>
    <r>
      <rPr>
        <i/>
        <sz val="11"/>
        <color indexed="8"/>
        <rFont val="Calibri"/>
        <family val="2"/>
      </rPr>
      <t xml:space="preserve">) = </t>
    </r>
  </si>
  <si>
    <t>Usik.</t>
  </si>
  <si>
    <r>
      <rPr>
        <sz val="11"/>
        <color indexed="8"/>
        <rFont val="Times New Roman"/>
        <family val="1"/>
      </rPr>
      <t>Δ</t>
    </r>
    <r>
      <rPr>
        <i/>
        <sz val="11"/>
        <color indexed="8"/>
        <rFont val="Times New Roman"/>
        <family val="1"/>
      </rPr>
      <t>ε(θ</t>
    </r>
    <r>
      <rPr>
        <i/>
        <sz val="11"/>
        <color indexed="8"/>
        <rFont val="Calibri"/>
        <family val="2"/>
      </rPr>
      <t xml:space="preserve">) = </t>
    </r>
  </si>
  <si>
    <r>
      <t xml:space="preserve">Anden vinkel </t>
    </r>
    <r>
      <rPr>
        <b/>
        <i/>
        <sz val="11"/>
        <color indexed="8"/>
        <rFont val="Times New Roman"/>
        <family val="1"/>
      </rPr>
      <t>θ</t>
    </r>
  </si>
  <si>
    <r>
      <rPr>
        <sz val="11"/>
        <color indexed="8"/>
        <rFont val="Times New Roman"/>
        <family val="1"/>
      </rPr>
      <t>Δ</t>
    </r>
    <r>
      <rPr>
        <i/>
        <sz val="11"/>
        <color indexed="8"/>
        <rFont val="Times New Roman"/>
        <family val="1"/>
      </rPr>
      <t>ε/ε</t>
    </r>
    <r>
      <rPr>
        <i/>
        <sz val="11"/>
        <color indexed="8"/>
        <rFont val="Calibri"/>
        <family val="2"/>
      </rPr>
      <t xml:space="preserve"> = </t>
    </r>
  </si>
  <si>
    <t>Vinkelkorrelation</t>
  </si>
  <si>
    <t>Koincidensmålinger - Regneark til databehandling</t>
  </si>
  <si>
    <t>Generelt gælder det, at gule felter er beregnet til brugerens egne (målte) data.</t>
  </si>
  <si>
    <t>Input</t>
  </si>
  <si>
    <t>Grønne felter viser væsentlige resultater.</t>
  </si>
  <si>
    <t>Output</t>
  </si>
  <si>
    <t>Dette regneark rummer to faneblade.</t>
  </si>
  <si>
    <t>Ud fra tælletal og måletid bestemmes tællehastigheden af ægte koincidenser.</t>
  </si>
  <si>
    <t>Der er korrigeret for tilfældige koincidenser.</t>
  </si>
  <si>
    <t>Der måles i to forskellige vinkler, hvoraf den ene betegnes som referencevinklen.</t>
  </si>
  <si>
    <t>Beregningerne fra foregående faneblad udføres for begge vinkler.</t>
  </si>
  <si>
    <t>Der fortsættes med en normering af tællehastighederne og ud fra disse</t>
  </si>
  <si>
    <t>beregnes korrelationsfunktionen.</t>
  </si>
  <si>
    <t>Indrammede, gule felter udfyldes med de aktuelle værdier.</t>
  </si>
  <si>
    <t>(Disse felter rummer fra starten "fantasi-tal")</t>
  </si>
  <si>
    <r>
      <t>r</t>
    </r>
    <r>
      <rPr>
        <vertAlign val="subscript"/>
        <sz val="11"/>
        <color indexed="8"/>
        <rFont val="Calibri"/>
        <family val="2"/>
      </rPr>
      <t>R</t>
    </r>
  </si>
  <si>
    <r>
      <t>∆r</t>
    </r>
    <r>
      <rPr>
        <vertAlign val="subscript"/>
        <sz val="11"/>
        <color indexed="8"/>
        <rFont val="Calibri"/>
        <family val="2"/>
      </rPr>
      <t>R</t>
    </r>
  </si>
  <si>
    <r>
      <t>∆r</t>
    </r>
    <r>
      <rPr>
        <vertAlign val="subscript"/>
        <sz val="11"/>
        <color indexed="8"/>
        <rFont val="Calibri"/>
        <family val="2"/>
      </rPr>
      <t>R</t>
    </r>
    <r>
      <rPr>
        <i/>
        <sz val="11"/>
        <color indexed="8"/>
        <rFont val="Calibri"/>
        <family val="2"/>
      </rPr>
      <t>/r</t>
    </r>
    <r>
      <rPr>
        <vertAlign val="subscript"/>
        <sz val="11"/>
        <color indexed="8"/>
        <rFont val="Calibri"/>
        <family val="2"/>
      </rPr>
      <t>R</t>
    </r>
  </si>
  <si>
    <r>
      <t>r</t>
    </r>
    <r>
      <rPr>
        <vertAlign val="subscript"/>
        <sz val="11"/>
        <color indexed="8"/>
        <rFont val="Calibri"/>
        <family val="2"/>
      </rPr>
      <t>real</t>
    </r>
  </si>
  <si>
    <r>
      <t>∆r</t>
    </r>
    <r>
      <rPr>
        <vertAlign val="subscript"/>
        <sz val="11"/>
        <color indexed="8"/>
        <rFont val="Calibri"/>
        <family val="2"/>
      </rPr>
      <t>real</t>
    </r>
  </si>
  <si>
    <r>
      <t>∆r</t>
    </r>
    <r>
      <rPr>
        <vertAlign val="subscript"/>
        <sz val="11"/>
        <color indexed="8"/>
        <rFont val="Calibri"/>
        <family val="2"/>
      </rPr>
      <t>real</t>
    </r>
    <r>
      <rPr>
        <i/>
        <sz val="11"/>
        <color indexed="8"/>
        <rFont val="Calibri"/>
        <family val="2"/>
      </rPr>
      <t>/r</t>
    </r>
    <r>
      <rPr>
        <vertAlign val="subscript"/>
        <sz val="11"/>
        <color indexed="8"/>
        <rFont val="Calibri"/>
        <family val="2"/>
      </rPr>
      <t>real</t>
    </r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</si>
</sst>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0.0000000"/>
    <numFmt numFmtId="172" formatCode="0.0%"/>
    <numFmt numFmtId="173" formatCode="0.000E+00"/>
    <numFmt numFmtId="174" formatCode="&quot;Ja&quot;;&quot;Ja&quot;;&quot;Nej&quot;"/>
    <numFmt numFmtId="175" formatCode="&quot;Sandt&quot;;&quot;Sandt&quot;;&quot;Falsk&quot;"/>
    <numFmt numFmtId="176" formatCode="&quot;Til&quot;;&quot;Til&quot;;&quot;Fra&quot;"/>
    <numFmt numFmtId="177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theme="1"/>
      </left>
      <right style="thin">
        <color rgb="FFB2B2B2"/>
      </right>
      <top style="medium">
        <color theme="1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medium">
        <color theme="1"/>
      </top>
      <bottom style="thin">
        <color rgb="FFB2B2B2"/>
      </bottom>
    </border>
    <border>
      <left style="thin">
        <color rgb="FFB2B2B2"/>
      </left>
      <right style="medium">
        <color theme="1"/>
      </right>
      <top style="medium">
        <color theme="1"/>
      </top>
      <bottom style="thin">
        <color rgb="FFB2B2B2"/>
      </bottom>
    </border>
    <border>
      <left style="medium">
        <color theme="1"/>
      </left>
      <right style="thin">
        <color rgb="FFB2B2B2"/>
      </right>
      <top style="thin">
        <color rgb="FFB2B2B2"/>
      </top>
      <bottom style="medium">
        <color theme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theme="1"/>
      </bottom>
    </border>
    <border>
      <left style="thin">
        <color rgb="FFB2B2B2"/>
      </left>
      <right style="medium">
        <color theme="1"/>
      </right>
      <top style="thin">
        <color rgb="FFB2B2B2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rgb="FFB2B2B2"/>
      </bottom>
    </border>
    <border>
      <left style="medium">
        <color theme="1"/>
      </left>
      <right style="medium">
        <color theme="1"/>
      </right>
      <top style="thin">
        <color rgb="FFB2B2B2"/>
      </top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11" fontId="0" fillId="0" borderId="0" xfId="0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46" fillId="0" borderId="10" xfId="0" applyFont="1" applyBorder="1" applyAlignment="1">
      <alignment horizontal="left"/>
    </xf>
    <xf numFmtId="0" fontId="0" fillId="33" borderId="11" xfId="34" applyFont="1" applyFill="1" applyBorder="1" applyAlignment="1">
      <alignment/>
    </xf>
    <xf numFmtId="0" fontId="0" fillId="33" borderId="12" xfId="34" applyFont="1" applyFill="1" applyBorder="1" applyAlignment="1">
      <alignment/>
    </xf>
    <xf numFmtId="0" fontId="0" fillId="33" borderId="13" xfId="34" applyFont="1" applyFill="1" applyBorder="1" applyAlignment="1">
      <alignment/>
    </xf>
    <xf numFmtId="0" fontId="0" fillId="33" borderId="14" xfId="34" applyFont="1" applyFill="1" applyBorder="1" applyAlignment="1">
      <alignment/>
    </xf>
    <xf numFmtId="0" fontId="0" fillId="33" borderId="15" xfId="34" applyFont="1" applyFill="1" applyBorder="1" applyAlignment="1">
      <alignment/>
    </xf>
    <xf numFmtId="0" fontId="0" fillId="33" borderId="16" xfId="34" applyFont="1" applyFill="1" applyBorder="1" applyAlignment="1">
      <alignment/>
    </xf>
    <xf numFmtId="11" fontId="0" fillId="33" borderId="17" xfId="34" applyNumberFormat="1" applyFont="1" applyFill="1" applyBorder="1" applyAlignment="1">
      <alignment/>
    </xf>
    <xf numFmtId="11" fontId="0" fillId="33" borderId="18" xfId="34" applyNumberFormat="1" applyFont="1" applyFill="1" applyBorder="1" applyAlignment="1">
      <alignment/>
    </xf>
    <xf numFmtId="171" fontId="41" fillId="34" borderId="19" xfId="0" applyNumberFormat="1" applyFont="1" applyFill="1" applyBorder="1" applyAlignment="1">
      <alignment/>
    </xf>
    <xf numFmtId="172" fontId="0" fillId="34" borderId="20" xfId="0" applyNumberFormat="1" applyFont="1" applyFill="1" applyBorder="1" applyAlignment="1">
      <alignment/>
    </xf>
    <xf numFmtId="173" fontId="0" fillId="34" borderId="21" xfId="0" applyNumberFormat="1" applyFont="1" applyFill="1" applyBorder="1" applyAlignment="1">
      <alignment/>
    </xf>
    <xf numFmtId="173" fontId="0" fillId="34" borderId="22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44" fillId="34" borderId="0" xfId="0" applyFont="1" applyFill="1" applyBorder="1" applyAlignment="1">
      <alignment horizontal="right"/>
    </xf>
    <xf numFmtId="2" fontId="0" fillId="34" borderId="26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44" fillId="34" borderId="28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0" fillId="33" borderId="19" xfId="0" applyFill="1" applyBorder="1" applyAlignment="1">
      <alignment/>
    </xf>
    <xf numFmtId="173" fontId="41" fillId="34" borderId="21" xfId="0" applyNumberFormat="1" applyFont="1" applyFill="1" applyBorder="1" applyAlignment="1">
      <alignment/>
    </xf>
    <xf numFmtId="172" fontId="41" fillId="34" borderId="20" xfId="0" applyNumberFormat="1" applyFont="1" applyFill="1" applyBorder="1" applyAlignment="1">
      <alignment/>
    </xf>
    <xf numFmtId="2" fontId="41" fillId="34" borderId="26" xfId="0" applyNumberFormat="1" applyFont="1" applyFill="1" applyBorder="1" applyAlignment="1">
      <alignment/>
    </xf>
    <xf numFmtId="172" fontId="41" fillId="34" borderId="29" xfId="0" applyNumberFormat="1" applyFont="1" applyFill="1" applyBorder="1" applyAlignment="1">
      <alignment/>
    </xf>
    <xf numFmtId="0" fontId="41" fillId="34" borderId="3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2.57421875" style="0" customWidth="1"/>
  </cols>
  <sheetData>
    <row r="1" ht="18.75">
      <c r="A1" s="1" t="s">
        <v>41</v>
      </c>
    </row>
    <row r="3" ht="15">
      <c r="A3" t="s">
        <v>46</v>
      </c>
    </row>
    <row r="4" spans="1:2" ht="15">
      <c r="A4" t="s">
        <v>42</v>
      </c>
      <c r="B4" s="37" t="s">
        <v>43</v>
      </c>
    </row>
    <row r="5" ht="15">
      <c r="A5" t="s">
        <v>54</v>
      </c>
    </row>
    <row r="6" spans="1:2" ht="15">
      <c r="A6" t="s">
        <v>44</v>
      </c>
      <c r="B6" s="23" t="s">
        <v>45</v>
      </c>
    </row>
    <row r="9" ht="15.75">
      <c r="A9" s="36" t="s">
        <v>0</v>
      </c>
    </row>
    <row r="10" ht="15">
      <c r="A10" t="s">
        <v>47</v>
      </c>
    </row>
    <row r="11" ht="15">
      <c r="A11" t="s">
        <v>48</v>
      </c>
    </row>
    <row r="14" ht="15.75">
      <c r="A14" s="36" t="s">
        <v>40</v>
      </c>
    </row>
    <row r="15" ht="15">
      <c r="A15" t="s">
        <v>49</v>
      </c>
    </row>
    <row r="16" ht="15">
      <c r="A16" t="s">
        <v>50</v>
      </c>
    </row>
    <row r="17" ht="15">
      <c r="A17" t="s">
        <v>51</v>
      </c>
    </row>
    <row r="18" ht="15">
      <c r="A18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3.140625" style="0" customWidth="1"/>
    <col min="2" max="5" width="10.00390625" style="0" customWidth="1"/>
    <col min="6" max="6" width="3.28125" style="0" customWidth="1"/>
  </cols>
  <sheetData>
    <row r="1" spans="1:2" ht="18.75">
      <c r="A1" s="1" t="s">
        <v>0</v>
      </c>
      <c r="B1" s="2"/>
    </row>
    <row r="2" spans="1:2" ht="15.75">
      <c r="A2" s="36" t="s">
        <v>1</v>
      </c>
      <c r="B2" s="2"/>
    </row>
    <row r="3" ht="15">
      <c r="B3" s="2"/>
    </row>
    <row r="4" spans="2:5" ht="15.75" thickBot="1">
      <c r="B4" s="2"/>
      <c r="C4" s="3" t="s">
        <v>2</v>
      </c>
      <c r="D4" s="3" t="s">
        <v>3</v>
      </c>
      <c r="E4" s="3" t="s">
        <v>4</v>
      </c>
    </row>
    <row r="5" spans="1:5" ht="15">
      <c r="A5" t="s">
        <v>5</v>
      </c>
      <c r="B5" s="2" t="s">
        <v>6</v>
      </c>
      <c r="C5" s="15">
        <v>38000</v>
      </c>
      <c r="D5" s="16">
        <v>36000</v>
      </c>
      <c r="E5" s="17">
        <v>700</v>
      </c>
    </row>
    <row r="6" spans="1:6" ht="15.75" thickBot="1">
      <c r="A6" t="s">
        <v>7</v>
      </c>
      <c r="B6" s="2" t="s">
        <v>8</v>
      </c>
      <c r="C6" s="18">
        <v>500</v>
      </c>
      <c r="D6" s="19">
        <v>500</v>
      </c>
      <c r="E6" s="20">
        <v>9000</v>
      </c>
      <c r="F6" t="s">
        <v>25</v>
      </c>
    </row>
    <row r="7" spans="1:6" ht="17.25">
      <c r="A7" t="s">
        <v>9</v>
      </c>
      <c r="B7" s="2" t="s">
        <v>10</v>
      </c>
      <c r="C7" s="10">
        <f>C5/C6</f>
        <v>76</v>
      </c>
      <c r="D7" s="10">
        <f>D5/D6</f>
        <v>72</v>
      </c>
      <c r="E7" s="12">
        <f>E5/E6</f>
        <v>0.07777777777777778</v>
      </c>
      <c r="F7" t="s">
        <v>27</v>
      </c>
    </row>
    <row r="8" spans="2:5" ht="15">
      <c r="B8" s="2"/>
      <c r="C8" s="10"/>
      <c r="D8" s="10"/>
      <c r="E8" s="10"/>
    </row>
    <row r="9" spans="1:5" ht="15">
      <c r="A9" t="s">
        <v>18</v>
      </c>
      <c r="B9" s="2" t="s">
        <v>11</v>
      </c>
      <c r="C9">
        <f>SQRT(C5)</f>
        <v>194.93588689617928</v>
      </c>
      <c r="D9">
        <f>SQRT(D5)</f>
        <v>189.73665961010275</v>
      </c>
      <c r="E9">
        <f>SQRT(E5)</f>
        <v>26.457513110645905</v>
      </c>
    </row>
    <row r="10" spans="1:6" ht="17.25">
      <c r="A10" t="s">
        <v>19</v>
      </c>
      <c r="B10" s="2" t="s">
        <v>12</v>
      </c>
      <c r="C10">
        <f aca="true" t="shared" si="0" ref="C10:E11">C9/C6</f>
        <v>0.38987177379235854</v>
      </c>
      <c r="D10">
        <f t="shared" si="0"/>
        <v>0.3794733192202055</v>
      </c>
      <c r="E10" s="4">
        <f t="shared" si="0"/>
        <v>0.0029397236789606563</v>
      </c>
      <c r="F10" t="s">
        <v>27</v>
      </c>
    </row>
    <row r="11" spans="1:5" ht="15">
      <c r="A11" t="s">
        <v>13</v>
      </c>
      <c r="B11" s="2" t="s">
        <v>14</v>
      </c>
      <c r="C11" s="5">
        <f t="shared" si="0"/>
        <v>0.00512989176042577</v>
      </c>
      <c r="D11" s="5">
        <f t="shared" si="0"/>
        <v>0.005270462766947298</v>
      </c>
      <c r="E11" s="5">
        <f t="shared" si="0"/>
        <v>0.03779644730092272</v>
      </c>
    </row>
    <row r="12" spans="1:5" ht="11.25" customHeight="1">
      <c r="A12" s="6"/>
      <c r="B12" s="7"/>
      <c r="C12" s="6"/>
      <c r="D12" s="6"/>
      <c r="E12" s="6"/>
    </row>
    <row r="13" ht="11.25" customHeight="1" thickBot="1">
      <c r="B13" s="2"/>
    </row>
    <row r="14" spans="1:4" ht="15">
      <c r="A14" t="s">
        <v>26</v>
      </c>
      <c r="B14" s="8" t="s">
        <v>15</v>
      </c>
      <c r="C14" s="21">
        <v>1E-06</v>
      </c>
      <c r="D14" t="s">
        <v>25</v>
      </c>
    </row>
    <row r="15" spans="1:4" ht="15.75" thickBot="1">
      <c r="A15" t="s">
        <v>20</v>
      </c>
      <c r="B15" s="2" t="s">
        <v>16</v>
      </c>
      <c r="C15" s="22">
        <v>3E-08</v>
      </c>
      <c r="D15" t="s">
        <v>25</v>
      </c>
    </row>
    <row r="16" spans="1:3" ht="15">
      <c r="A16" t="s">
        <v>13</v>
      </c>
      <c r="B16" s="2" t="s">
        <v>17</v>
      </c>
      <c r="C16" s="5">
        <f>C15/C14</f>
        <v>0.03</v>
      </c>
    </row>
    <row r="17" spans="1:5" ht="11.25" customHeight="1">
      <c r="A17" s="6"/>
      <c r="B17" s="7"/>
      <c r="C17" s="6"/>
      <c r="D17" s="6"/>
      <c r="E17" s="6"/>
    </row>
    <row r="18" ht="11.25" customHeight="1">
      <c r="B18" s="2"/>
    </row>
    <row r="19" spans="1:4" ht="18.75">
      <c r="A19" t="s">
        <v>23</v>
      </c>
      <c r="B19" s="2" t="s">
        <v>55</v>
      </c>
      <c r="C19" s="25">
        <f>2*C7*D7*C14</f>
        <v>0.010943999999999999</v>
      </c>
      <c r="D19" t="s">
        <v>27</v>
      </c>
    </row>
    <row r="20" spans="1:4" ht="18.75">
      <c r="A20" t="s">
        <v>24</v>
      </c>
      <c r="B20" s="2" t="s">
        <v>56</v>
      </c>
      <c r="C20" s="26">
        <f>SQRT((2*D7*C14*C10)^2+(2*C7*C14*D10)^2+(2*C7*D7*C15)^2)</f>
        <v>0.0003380427049945021</v>
      </c>
      <c r="D20" t="s">
        <v>27</v>
      </c>
    </row>
    <row r="21" spans="1:3" ht="18">
      <c r="A21" t="s">
        <v>13</v>
      </c>
      <c r="B21" s="2" t="s">
        <v>57</v>
      </c>
      <c r="C21" s="24">
        <f>C20/C19</f>
        <v>0.03088840506163214</v>
      </c>
    </row>
    <row r="22" spans="1:5" ht="15">
      <c r="A22" t="s">
        <v>23</v>
      </c>
      <c r="B22" s="2"/>
      <c r="C22" s="9">
        <f>C19*E6</f>
        <v>98.496</v>
      </c>
      <c r="D22" s="13" t="str">
        <f>CONCATENATE("pr. ",E6)</f>
        <v>pr. 9000</v>
      </c>
      <c r="E22" s="11" t="s">
        <v>25</v>
      </c>
    </row>
    <row r="23" spans="1:5" ht="15">
      <c r="A23" t="s">
        <v>24</v>
      </c>
      <c r="B23" s="2"/>
      <c r="C23" s="9">
        <f>C20*E6</f>
        <v>3.042384344950519</v>
      </c>
      <c r="D23" s="13" t="str">
        <f>CONCATENATE("pr. ",E6)</f>
        <v>pr. 9000</v>
      </c>
      <c r="E23" s="11" t="s">
        <v>25</v>
      </c>
    </row>
    <row r="24" ht="15">
      <c r="D24" s="2"/>
    </row>
    <row r="25" spans="1:4" ht="18.75">
      <c r="A25" t="s">
        <v>21</v>
      </c>
      <c r="B25" s="2" t="s">
        <v>58</v>
      </c>
      <c r="C25" s="38">
        <f>E7-C19</f>
        <v>0.06683377777777778</v>
      </c>
      <c r="D25" t="s">
        <v>27</v>
      </c>
    </row>
    <row r="26" spans="1:6" ht="18.75">
      <c r="A26" t="s">
        <v>22</v>
      </c>
      <c r="B26" s="2" t="s">
        <v>59</v>
      </c>
      <c r="C26" s="26">
        <f>SQRT(E10^2+C20^2)</f>
        <v>0.002959095838096829</v>
      </c>
      <c r="D26" t="s">
        <v>27</v>
      </c>
      <c r="F26" s="4"/>
    </row>
    <row r="27" spans="1:3" ht="18">
      <c r="A27" t="s">
        <v>13</v>
      </c>
      <c r="B27" s="2" t="s">
        <v>60</v>
      </c>
      <c r="C27" s="39">
        <f>C26/C25</f>
        <v>0.04427545376734229</v>
      </c>
    </row>
    <row r="28" spans="1:5" ht="15">
      <c r="A28" t="s">
        <v>21</v>
      </c>
      <c r="B28" s="2"/>
      <c r="C28" s="9">
        <f>C25*E6</f>
        <v>601.504</v>
      </c>
      <c r="D28" s="13" t="str">
        <f>CONCATENATE("pr. ",E6)</f>
        <v>pr. 9000</v>
      </c>
      <c r="E28" s="11" t="s">
        <v>25</v>
      </c>
    </row>
    <row r="29" spans="1:5" ht="15">
      <c r="A29" t="s">
        <v>22</v>
      </c>
      <c r="B29" s="2"/>
      <c r="C29" s="9">
        <f>C26*E6</f>
        <v>26.63186254287146</v>
      </c>
      <c r="D29" s="13" t="str">
        <f>CONCATENATE("pr. ",E6)</f>
        <v>pr. 9000</v>
      </c>
      <c r="E29" s="11" t="s">
        <v>25</v>
      </c>
    </row>
    <row r="31" ht="15">
      <c r="B31" s="2"/>
    </row>
    <row r="32" ht="15">
      <c r="B32" s="2"/>
    </row>
    <row r="33" spans="2:3" ht="15">
      <c r="B33" s="2"/>
      <c r="C3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3.140625" style="0" customWidth="1"/>
    <col min="2" max="5" width="10.00390625" style="0" customWidth="1"/>
    <col min="6" max="6" width="3.28125" style="0" customWidth="1"/>
    <col min="7" max="7" width="2.8515625" style="0" customWidth="1"/>
    <col min="8" max="11" width="10.00390625" style="0" customWidth="1"/>
  </cols>
  <sheetData>
    <row r="1" spans="1:2" ht="19.5" thickBot="1">
      <c r="A1" s="1" t="s">
        <v>40</v>
      </c>
      <c r="B1" s="2"/>
    </row>
    <row r="2" spans="1:11" ht="15.75">
      <c r="A2" s="36" t="s">
        <v>1</v>
      </c>
      <c r="B2" s="2"/>
      <c r="H2" s="42" t="s">
        <v>34</v>
      </c>
      <c r="I2" s="27"/>
      <c r="J2" s="27"/>
      <c r="K2" s="28"/>
    </row>
    <row r="3" spans="2:11" ht="15">
      <c r="B3" s="2"/>
      <c r="H3" s="29"/>
      <c r="I3" s="30"/>
      <c r="J3" s="31" t="s">
        <v>35</v>
      </c>
      <c r="K3" s="40">
        <f>I34/C34-1</f>
        <v>1.163749534500186</v>
      </c>
    </row>
    <row r="4" spans="2:11" ht="15">
      <c r="B4" s="2"/>
      <c r="H4" s="29"/>
      <c r="I4" s="30" t="s">
        <v>36</v>
      </c>
      <c r="J4" s="31" t="s">
        <v>37</v>
      </c>
      <c r="K4" s="32">
        <f>SQRT(I35^2/(C34^2)+(I34*C35)^2/(C34^4))</f>
        <v>0.11704983470930913</v>
      </c>
    </row>
    <row r="5" spans="1:11" ht="15.75" thickBot="1">
      <c r="A5" s="11" t="s">
        <v>53</v>
      </c>
      <c r="B5" s="2"/>
      <c r="H5" s="33"/>
      <c r="I5" s="34" t="s">
        <v>13</v>
      </c>
      <c r="J5" s="35" t="s">
        <v>39</v>
      </c>
      <c r="K5" s="41">
        <f>K4/K3</f>
        <v>0.10057991968141185</v>
      </c>
    </row>
    <row r="6" spans="1:2" ht="15">
      <c r="A6" s="11"/>
      <c r="B6" s="2"/>
    </row>
    <row r="7" spans="2:11" ht="15">
      <c r="B7" s="14" t="s">
        <v>33</v>
      </c>
      <c r="C7" s="6"/>
      <c r="D7" s="6"/>
      <c r="E7" s="6"/>
      <c r="H7" s="14" t="s">
        <v>38</v>
      </c>
      <c r="I7" s="6"/>
      <c r="J7" s="6"/>
      <c r="K7" s="6"/>
    </row>
    <row r="8" spans="2:11" ht="15.75" thickBot="1">
      <c r="B8" s="2"/>
      <c r="C8" s="3" t="s">
        <v>2</v>
      </c>
      <c r="D8" s="3" t="s">
        <v>3</v>
      </c>
      <c r="E8" s="3" t="s">
        <v>4</v>
      </c>
      <c r="H8" s="2"/>
      <c r="I8" s="3" t="s">
        <v>2</v>
      </c>
      <c r="J8" s="3" t="s">
        <v>3</v>
      </c>
      <c r="K8" s="3" t="s">
        <v>4</v>
      </c>
    </row>
    <row r="9" spans="1:11" ht="15">
      <c r="A9" t="s">
        <v>5</v>
      </c>
      <c r="B9" s="2" t="s">
        <v>6</v>
      </c>
      <c r="C9" s="15">
        <v>38000</v>
      </c>
      <c r="D9" s="16">
        <v>36000</v>
      </c>
      <c r="E9" s="17">
        <v>700</v>
      </c>
      <c r="H9" s="2" t="s">
        <v>6</v>
      </c>
      <c r="I9" s="15">
        <v>38000</v>
      </c>
      <c r="J9" s="16">
        <v>36000</v>
      </c>
      <c r="K9" s="17">
        <v>1400</v>
      </c>
    </row>
    <row r="10" spans="1:12" ht="15.75" thickBot="1">
      <c r="A10" t="s">
        <v>7</v>
      </c>
      <c r="B10" s="2" t="s">
        <v>8</v>
      </c>
      <c r="C10" s="18">
        <v>500</v>
      </c>
      <c r="D10" s="19">
        <v>500</v>
      </c>
      <c r="E10" s="20">
        <v>9000</v>
      </c>
      <c r="F10" t="s">
        <v>25</v>
      </c>
      <c r="H10" s="2" t="s">
        <v>8</v>
      </c>
      <c r="I10" s="18">
        <v>500</v>
      </c>
      <c r="J10" s="19">
        <v>500</v>
      </c>
      <c r="K10" s="20">
        <v>9000</v>
      </c>
      <c r="L10" t="s">
        <v>25</v>
      </c>
    </row>
    <row r="11" spans="1:12" ht="17.25">
      <c r="A11" t="s">
        <v>9</v>
      </c>
      <c r="B11" s="2" t="s">
        <v>10</v>
      </c>
      <c r="C11" s="10">
        <f>C9/C10</f>
        <v>76</v>
      </c>
      <c r="D11" s="10">
        <f>D9/D10</f>
        <v>72</v>
      </c>
      <c r="E11" s="12">
        <f>E9/E10</f>
        <v>0.07777777777777778</v>
      </c>
      <c r="F11" t="s">
        <v>27</v>
      </c>
      <c r="H11" s="2" t="s">
        <v>10</v>
      </c>
      <c r="I11" s="10">
        <f>I9/I10</f>
        <v>76</v>
      </c>
      <c r="J11" s="10">
        <f>J9/J10</f>
        <v>72</v>
      </c>
      <c r="K11" s="12">
        <f>K9/K10</f>
        <v>0.15555555555555556</v>
      </c>
      <c r="L11" t="s">
        <v>27</v>
      </c>
    </row>
    <row r="12" spans="2:11" ht="15">
      <c r="B12" s="2"/>
      <c r="C12" s="10"/>
      <c r="D12" s="10"/>
      <c r="E12" s="10"/>
      <c r="H12" s="2"/>
      <c r="I12" s="10"/>
      <c r="J12" s="10"/>
      <c r="K12" s="10"/>
    </row>
    <row r="13" spans="1:11" ht="15">
      <c r="A13" t="s">
        <v>18</v>
      </c>
      <c r="B13" s="2" t="s">
        <v>11</v>
      </c>
      <c r="C13">
        <f>SQRT(C9)</f>
        <v>194.93588689617928</v>
      </c>
      <c r="D13">
        <f>SQRT(D9)</f>
        <v>189.73665961010275</v>
      </c>
      <c r="E13">
        <f>SQRT(E9)</f>
        <v>26.457513110645905</v>
      </c>
      <c r="H13" s="2" t="s">
        <v>11</v>
      </c>
      <c r="I13">
        <f>SQRT(I9)</f>
        <v>194.93588689617928</v>
      </c>
      <c r="J13">
        <f>SQRT(J9)</f>
        <v>189.73665961010275</v>
      </c>
      <c r="K13">
        <f>SQRT(K9)</f>
        <v>37.416573867739416</v>
      </c>
    </row>
    <row r="14" spans="1:12" ht="17.25">
      <c r="A14" t="s">
        <v>19</v>
      </c>
      <c r="B14" s="2" t="s">
        <v>12</v>
      </c>
      <c r="C14">
        <f aca="true" t="shared" si="0" ref="C14:E15">C13/C10</f>
        <v>0.38987177379235854</v>
      </c>
      <c r="D14">
        <f t="shared" si="0"/>
        <v>0.3794733192202055</v>
      </c>
      <c r="E14" s="4">
        <f t="shared" si="0"/>
        <v>0.0029397236789606563</v>
      </c>
      <c r="F14" t="s">
        <v>27</v>
      </c>
      <c r="H14" s="2" t="s">
        <v>12</v>
      </c>
      <c r="I14">
        <f aca="true" t="shared" si="1" ref="I14:K15">I13/I10</f>
        <v>0.38987177379235854</v>
      </c>
      <c r="J14">
        <f t="shared" si="1"/>
        <v>0.3794733192202055</v>
      </c>
      <c r="K14" s="4">
        <f t="shared" si="1"/>
        <v>0.00415739709641549</v>
      </c>
      <c r="L14" t="s">
        <v>27</v>
      </c>
    </row>
    <row r="15" spans="1:11" ht="15">
      <c r="A15" t="s">
        <v>13</v>
      </c>
      <c r="B15" s="2" t="s">
        <v>14</v>
      </c>
      <c r="C15" s="5">
        <f t="shared" si="0"/>
        <v>0.00512989176042577</v>
      </c>
      <c r="D15" s="5">
        <f t="shared" si="0"/>
        <v>0.005270462766947298</v>
      </c>
      <c r="E15" s="5">
        <f t="shared" si="0"/>
        <v>0.03779644730092272</v>
      </c>
      <c r="H15" s="2" t="s">
        <v>14</v>
      </c>
      <c r="I15" s="5">
        <f t="shared" si="1"/>
        <v>0.00512989176042577</v>
      </c>
      <c r="J15" s="5">
        <f t="shared" si="1"/>
        <v>0.005270462766947298</v>
      </c>
      <c r="K15" s="5">
        <f t="shared" si="1"/>
        <v>0.02672612419124244</v>
      </c>
    </row>
    <row r="16" spans="1:11" ht="15">
      <c r="A16" s="6"/>
      <c r="B16" s="7"/>
      <c r="C16" s="6"/>
      <c r="D16" s="6"/>
      <c r="E16" s="6"/>
      <c r="H16" s="7"/>
      <c r="I16" s="6"/>
      <c r="J16" s="6"/>
      <c r="K16" s="6"/>
    </row>
    <row r="17" spans="2:8" ht="15.75" thickBot="1">
      <c r="B17" s="2"/>
      <c r="H17" s="2"/>
    </row>
    <row r="18" spans="1:4" ht="15">
      <c r="A18" t="s">
        <v>26</v>
      </c>
      <c r="B18" s="8" t="s">
        <v>15</v>
      </c>
      <c r="C18" s="21">
        <v>1E-06</v>
      </c>
      <c r="D18" t="s">
        <v>25</v>
      </c>
    </row>
    <row r="19" spans="1:4" ht="15.75" thickBot="1">
      <c r="A19" t="s">
        <v>20</v>
      </c>
      <c r="B19" s="2" t="s">
        <v>16</v>
      </c>
      <c r="C19" s="22">
        <v>3E-08</v>
      </c>
      <c r="D19" t="s">
        <v>25</v>
      </c>
    </row>
    <row r="20" spans="1:3" ht="15">
      <c r="A20" t="s">
        <v>13</v>
      </c>
      <c r="B20" s="2" t="s">
        <v>17</v>
      </c>
      <c r="C20" s="5">
        <f>C19/C18</f>
        <v>0.03</v>
      </c>
    </row>
    <row r="21" spans="2:8" ht="15">
      <c r="B21" s="2"/>
      <c r="H21" s="2"/>
    </row>
    <row r="22" spans="1:10" ht="18.75">
      <c r="A22" t="s">
        <v>23</v>
      </c>
      <c r="B22" s="2" t="s">
        <v>55</v>
      </c>
      <c r="C22" s="4">
        <f>2*C11*D11*C18</f>
        <v>0.010943999999999999</v>
      </c>
      <c r="D22" t="s">
        <v>27</v>
      </c>
      <c r="H22" s="2" t="s">
        <v>55</v>
      </c>
      <c r="I22" s="4">
        <f>2*I11*J11*C18</f>
        <v>0.010943999999999999</v>
      </c>
      <c r="J22" t="s">
        <v>27</v>
      </c>
    </row>
    <row r="23" spans="1:10" ht="18.75">
      <c r="A23" t="s">
        <v>24</v>
      </c>
      <c r="B23" s="2" t="s">
        <v>56</v>
      </c>
      <c r="C23" s="4">
        <f>SQRT((2*D11*C18*C14)^2+(2*C11*C18*D14)^2+(2*C11*D11*C19)^2)</f>
        <v>0.0003380427049945021</v>
      </c>
      <c r="D23" t="s">
        <v>27</v>
      </c>
      <c r="H23" s="2" t="s">
        <v>56</v>
      </c>
      <c r="I23" s="4">
        <f>SQRT((2*J11*C18*I14)^2+(2*I11*C18*J14)^2+(2*I11*J11*C19)^2)</f>
        <v>0.0003380427049945021</v>
      </c>
      <c r="J23" t="s">
        <v>27</v>
      </c>
    </row>
    <row r="24" spans="1:9" ht="18">
      <c r="A24" t="s">
        <v>13</v>
      </c>
      <c r="B24" s="2" t="s">
        <v>57</v>
      </c>
      <c r="C24" s="5">
        <f>C23/C22</f>
        <v>0.03088840506163214</v>
      </c>
      <c r="H24" s="2" t="s">
        <v>57</v>
      </c>
      <c r="I24" s="5">
        <f>I23/I22</f>
        <v>0.03088840506163214</v>
      </c>
    </row>
    <row r="25" spans="1:11" ht="15">
      <c r="A25" t="s">
        <v>23</v>
      </c>
      <c r="B25" s="2"/>
      <c r="C25" s="9">
        <f>C22*E10</f>
        <v>98.496</v>
      </c>
      <c r="D25" s="13" t="str">
        <f>CONCATENATE("pr. ",E10)</f>
        <v>pr. 9000</v>
      </c>
      <c r="E25" s="11" t="s">
        <v>25</v>
      </c>
      <c r="H25" s="2"/>
      <c r="I25" s="9">
        <f>I22*K10</f>
        <v>98.496</v>
      </c>
      <c r="J25" s="13" t="str">
        <f>CONCATENATE("pr. ",K10)</f>
        <v>pr. 9000</v>
      </c>
      <c r="K25" s="11" t="s">
        <v>25</v>
      </c>
    </row>
    <row r="26" spans="1:11" ht="15">
      <c r="A26" t="s">
        <v>24</v>
      </c>
      <c r="B26" s="2"/>
      <c r="C26" s="9">
        <f>C23*E10</f>
        <v>3.042384344950519</v>
      </c>
      <c r="D26" s="13" t="str">
        <f>CONCATENATE("pr. ",E10)</f>
        <v>pr. 9000</v>
      </c>
      <c r="E26" s="11" t="s">
        <v>25</v>
      </c>
      <c r="H26" s="2"/>
      <c r="I26" s="9">
        <f>I23*K10</f>
        <v>3.042384344950519</v>
      </c>
      <c r="J26" s="13" t="str">
        <f>CONCATENATE("pr. ",K10)</f>
        <v>pr. 9000</v>
      </c>
      <c r="K26" s="11" t="s">
        <v>25</v>
      </c>
    </row>
    <row r="27" spans="4:10" ht="15">
      <c r="D27" s="2"/>
      <c r="J27" s="2"/>
    </row>
    <row r="28" spans="1:10" ht="18.75">
      <c r="A28" t="s">
        <v>21</v>
      </c>
      <c r="B28" s="2" t="s">
        <v>58</v>
      </c>
      <c r="C28" s="4">
        <f>E11-C22</f>
        <v>0.06683377777777778</v>
      </c>
      <c r="D28" t="s">
        <v>27</v>
      </c>
      <c r="H28" s="2" t="s">
        <v>58</v>
      </c>
      <c r="I28" s="4">
        <f>K11-I22</f>
        <v>0.14461155555555555</v>
      </c>
      <c r="J28" t="s">
        <v>27</v>
      </c>
    </row>
    <row r="29" spans="1:12" ht="18.75">
      <c r="A29" t="s">
        <v>22</v>
      </c>
      <c r="B29" s="2" t="s">
        <v>59</v>
      </c>
      <c r="C29" s="4">
        <f>SQRT(E14^2+C23^2)</f>
        <v>0.002959095838096829</v>
      </c>
      <c r="D29" t="s">
        <v>27</v>
      </c>
      <c r="F29" s="4"/>
      <c r="H29" s="2" t="s">
        <v>59</v>
      </c>
      <c r="I29" s="4">
        <f>SQRT(K14^2+I23^2)</f>
        <v>0.004171117774372231</v>
      </c>
      <c r="J29" t="s">
        <v>27</v>
      </c>
      <c r="L29" s="4"/>
    </row>
    <row r="30" spans="1:9" ht="18">
      <c r="A30" t="s">
        <v>13</v>
      </c>
      <c r="B30" s="2" t="s">
        <v>60</v>
      </c>
      <c r="C30" s="5">
        <f>C29/C28</f>
        <v>0.04427545376734229</v>
      </c>
      <c r="H30" s="2" t="s">
        <v>60</v>
      </c>
      <c r="I30" s="5">
        <f>I29/I28</f>
        <v>0.02884359938144645</v>
      </c>
    </row>
    <row r="31" spans="1:11" ht="15">
      <c r="A31" t="s">
        <v>21</v>
      </c>
      <c r="B31" s="2"/>
      <c r="C31" s="9">
        <f>C28*E10</f>
        <v>601.504</v>
      </c>
      <c r="D31" s="13" t="str">
        <f>CONCATENATE("pr. ",E10)</f>
        <v>pr. 9000</v>
      </c>
      <c r="E31" s="11" t="s">
        <v>25</v>
      </c>
      <c r="H31" s="2"/>
      <c r="I31" s="9">
        <f>I28*K10</f>
        <v>1301.504</v>
      </c>
      <c r="J31" s="13" t="str">
        <f>CONCATENATE("pr. ",K10)</f>
        <v>pr. 9000</v>
      </c>
      <c r="K31" s="11" t="s">
        <v>25</v>
      </c>
    </row>
    <row r="32" spans="1:11" ht="15">
      <c r="A32" t="s">
        <v>22</v>
      </c>
      <c r="B32" s="2"/>
      <c r="C32" s="9">
        <f>C29*E10</f>
        <v>26.63186254287146</v>
      </c>
      <c r="D32" s="13" t="str">
        <f>CONCATENATE("pr. ",E10)</f>
        <v>pr. 9000</v>
      </c>
      <c r="E32" s="11" t="s">
        <v>25</v>
      </c>
      <c r="H32" s="2"/>
      <c r="I32" s="9">
        <f>I29*K10</f>
        <v>37.540059969350075</v>
      </c>
      <c r="J32" s="13" t="str">
        <f>CONCATENATE("pr. ",K10)</f>
        <v>pr. 9000</v>
      </c>
      <c r="K32" s="11" t="s">
        <v>25</v>
      </c>
    </row>
    <row r="34" spans="1:10" ht="15">
      <c r="A34" t="s">
        <v>28</v>
      </c>
      <c r="B34" s="2" t="s">
        <v>29</v>
      </c>
      <c r="C34" s="38">
        <f>C28/(C11*D11)</f>
        <v>1.221377517868746E-05</v>
      </c>
      <c r="D34" t="s">
        <v>25</v>
      </c>
      <c r="H34" s="2" t="s">
        <v>29</v>
      </c>
      <c r="I34" s="38">
        <f>I28/(I11*J11)</f>
        <v>2.6427550357374917E-05</v>
      </c>
      <c r="J34" t="s">
        <v>25</v>
      </c>
    </row>
    <row r="35" spans="1:10" ht="15">
      <c r="A35" t="s">
        <v>30</v>
      </c>
      <c r="B35" s="2" t="s">
        <v>31</v>
      </c>
      <c r="C35" s="26">
        <f>SQRT((E11/(C11*D11))^2*(1/(E11*E10)+1/(C11*C10)+1/(D11*D10))+4*(C19^2))</f>
        <v>5.505859533249713E-07</v>
      </c>
      <c r="D35" t="s">
        <v>25</v>
      </c>
      <c r="H35" s="2" t="s">
        <v>31</v>
      </c>
      <c r="I35" s="26">
        <f>SQRT((K11/(I11*J11))^2*(1/(K11*K10)+1/(I11*I10)+1/(J11*J10))+4*(C19^2))</f>
        <v>7.902828498491679E-07</v>
      </c>
      <c r="J35" t="s">
        <v>25</v>
      </c>
    </row>
    <row r="36" spans="1:9" ht="15">
      <c r="A36" t="s">
        <v>13</v>
      </c>
      <c r="B36" s="2" t="s">
        <v>32</v>
      </c>
      <c r="C36" s="39">
        <f>C35/C34</f>
        <v>0.04507909677965265</v>
      </c>
      <c r="H36" s="2" t="s">
        <v>32</v>
      </c>
      <c r="I36" s="39">
        <f>I35/I34</f>
        <v>0.02990374965376351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Frederiksen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Frederiksen</dc:creator>
  <cp:keywords/>
  <dc:description/>
  <cp:lastModifiedBy>Henning Schou</cp:lastModifiedBy>
  <dcterms:created xsi:type="dcterms:W3CDTF">2012-01-26T09:16:49Z</dcterms:created>
  <dcterms:modified xsi:type="dcterms:W3CDTF">2015-09-11T06:39:58Z</dcterms:modified>
  <cp:category/>
  <cp:version/>
  <cp:contentType/>
  <cp:contentStatus/>
</cp:coreProperties>
</file>